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feek01\BBC Dropbox\Kelly Hafeez\Kelly\DESKTOP\FORMS\"/>
    </mc:Choice>
  </mc:AlternateContent>
  <xr:revisionPtr revIDLastSave="0" documentId="8_{687C9E03-C3DB-4058-B676-A792176B54F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E3" i="1"/>
  <c r="J7" i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D37" i="1" l="1"/>
  <c r="E9" i="1" s="1"/>
  <c r="E37" i="1" s="1"/>
  <c r="F9" i="1" s="1"/>
  <c r="F37" i="1" s="1"/>
  <c r="G9" i="1" s="1"/>
  <c r="G37" i="1" s="1"/>
  <c r="H9" i="1" s="1"/>
  <c r="H37" i="1" s="1"/>
  <c r="I9" i="1" s="1"/>
  <c r="I37" i="1" s="1"/>
  <c r="J9" i="1" s="1"/>
  <c r="J37" i="1" s="1"/>
  <c r="K9" i="1" s="1"/>
  <c r="K37" i="1" s="1"/>
  <c r="L9" i="1" s="1"/>
  <c r="L37" i="1" s="1"/>
  <c r="M9" i="1" s="1"/>
  <c r="M37" i="1" s="1"/>
  <c r="N9" i="1" s="1"/>
  <c r="N37" i="1" s="1"/>
  <c r="O9" i="1" s="1"/>
  <c r="O37" i="1" s="1"/>
  <c r="P9" i="1" s="1"/>
  <c r="P37" i="1" s="1"/>
  <c r="Q9" i="1" s="1"/>
  <c r="Q37" i="1" s="1"/>
  <c r="R9" i="1" s="1"/>
  <c r="R37" i="1" s="1"/>
  <c r="S9" i="1" s="1"/>
  <c r="S37" i="1" s="1"/>
  <c r="T9" i="1" s="1"/>
  <c r="T37" i="1" s="1"/>
  <c r="U9" i="1" s="1"/>
  <c r="U37" i="1" s="1"/>
  <c r="I7" i="1"/>
  <c r="H7" i="1" s="1"/>
  <c r="G7" i="1" s="1"/>
  <c r="F7" i="1" s="1"/>
  <c r="E7" i="1" s="1"/>
  <c r="D7" i="1" s="1"/>
</calcChain>
</file>

<file path=xl/sharedStrings.xml><?xml version="1.0" encoding="utf-8"?>
<sst xmlns="http://schemas.openxmlformats.org/spreadsheetml/2006/main" count="49" uniqueCount="33">
  <si>
    <t>BBC Appeal - Cash-flow Statement</t>
  </si>
  <si>
    <t>Enter the Application Month:</t>
  </si>
  <si>
    <t>Total Income</t>
  </si>
  <si>
    <t>Income</t>
  </si>
  <si>
    <t>Expenditure</t>
  </si>
  <si>
    <t>Total Expenditure</t>
  </si>
  <si>
    <t>Cash Balance b/f</t>
  </si>
  <si>
    <t>Cash Balance c/f</t>
  </si>
  <si>
    <t>Actual</t>
  </si>
  <si>
    <t>Forecast</t>
  </si>
  <si>
    <t>Notes:</t>
  </si>
  <si>
    <t>1.  The spreadsheet is protected so that no changes can be made to the formulas.</t>
  </si>
  <si>
    <t>2.  Enter in the month that the application will be made.</t>
  </si>
  <si>
    <t>4.  Please enter actual figures for the six months prior to the application month.</t>
  </si>
  <si>
    <t>5.  Please enter estimated/forecasted figures for the next 12 months.</t>
  </si>
  <si>
    <t>6.  Figures for income and expenditure should be shown as positives.</t>
  </si>
  <si>
    <t>DfiD grant</t>
  </si>
  <si>
    <t>donations</t>
  </si>
  <si>
    <t>fundraising</t>
  </si>
  <si>
    <t>subscriptions</t>
  </si>
  <si>
    <t>consultancy</t>
  </si>
  <si>
    <t>Personnel expenses</t>
  </si>
  <si>
    <t>office costs</t>
  </si>
  <si>
    <t>Management costs</t>
  </si>
  <si>
    <t>Project costs</t>
  </si>
  <si>
    <t>Travel costs</t>
  </si>
  <si>
    <t>retail</t>
  </si>
  <si>
    <t>grants; foundations</t>
  </si>
  <si>
    <t>It has a small retail income through the online sale of goods which it hopes to scale up at some point.</t>
  </si>
  <si>
    <t>It's ongoing costs are reasonable predictable/fixed month to month.</t>
  </si>
  <si>
    <t>INFORMATION ABOUT CHARITY FOR WORKED EXAMPLE</t>
  </si>
  <si>
    <t xml:space="preserve">This is a fictitious example charity with a mixture of voluntary donations and programme funding from grants (from foundations and from DfID).  </t>
  </si>
  <si>
    <t>3.  Please enter up to but no more than 10 income and expenditure streams and re-label the streams in a way which best highlight your organisation's operations.  You must separate out any income or expenditure lines that make up 25% or more of the total figures.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</si>
</sst>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17" fontId="2" fillId="0" borderId="0" xfId="0" applyNumberFormat="1" applyFont="1" applyAlignment="1">
      <alignment horizontal="center"/>
    </xf>
    <xf numFmtId="0" fontId="1" fillId="0" borderId="0" xfId="0" applyFont="1"/>
    <xf numFmtId="0" fontId="0" fillId="0" borderId="1" xfId="0" applyBorder="1"/>
    <xf numFmtId="17" fontId="2" fillId="0" borderId="2" xfId="0" applyNumberFormat="1" applyFont="1" applyBorder="1" applyAlignment="1">
      <alignment horizontal="center"/>
    </xf>
    <xf numFmtId="17" fontId="0" fillId="0" borderId="2" xfId="0" applyNumberFormat="1" applyBorder="1"/>
    <xf numFmtId="0" fontId="0" fillId="0" borderId="2" xfId="0" applyBorder="1"/>
    <xf numFmtId="3" fontId="2" fillId="0" borderId="2" xfId="0" applyNumberFormat="1" applyFont="1" applyBorder="1"/>
    <xf numFmtId="3" fontId="0" fillId="0" borderId="2" xfId="0" applyNumberFormat="1" applyBorder="1"/>
    <xf numFmtId="0" fontId="0" fillId="0" borderId="3" xfId="0" applyBorder="1"/>
    <xf numFmtId="0" fontId="3" fillId="0" borderId="0" xfId="0" applyFont="1"/>
    <xf numFmtId="17" fontId="2" fillId="0" borderId="0" xfId="0" applyNumberFormat="1" applyFont="1" applyProtection="1">
      <protection locked="0"/>
    </xf>
    <xf numFmtId="3" fontId="0" fillId="0" borderId="2" xfId="0" applyNumberFormat="1" applyBorder="1" applyProtection="1">
      <protection locked="0"/>
    </xf>
    <xf numFmtId="3" fontId="2" fillId="0" borderId="2" xfId="0" applyNumberFormat="1" applyFont="1" applyBorder="1" applyProtection="1">
      <protection locked="0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1"/>
  <sheetViews>
    <sheetView showGridLines="0" tabSelected="1" workbookViewId="0">
      <pane ySplit="7" topLeftCell="A29" activePane="bottomLeft" state="frozen"/>
      <selection pane="bottomLeft" activeCell="J32" sqref="J32"/>
    </sheetView>
  </sheetViews>
  <sheetFormatPr defaultRowHeight="15" x14ac:dyDescent="0.25"/>
  <cols>
    <col min="4" max="21" width="10.7109375" customWidth="1"/>
  </cols>
  <sheetData>
    <row r="1" spans="1:21" x14ac:dyDescent="0.25">
      <c r="A1" s="1" t="s">
        <v>0</v>
      </c>
    </row>
    <row r="3" spans="1:21" x14ac:dyDescent="0.25">
      <c r="A3" t="s">
        <v>1</v>
      </c>
      <c r="D3" s="12">
        <v>42339</v>
      </c>
      <c r="E3" s="3" t="str">
        <f>IF(D3="","&lt;&lt;&lt;&lt;&lt;&lt; Enter Month in the format MMM-YY","")</f>
        <v/>
      </c>
    </row>
    <row r="5" spans="1:21" x14ac:dyDescent="0.25"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15" customFormat="1" x14ac:dyDescent="0.25">
      <c r="D6" s="16" t="s">
        <v>8</v>
      </c>
      <c r="E6" s="16" t="s">
        <v>8</v>
      </c>
      <c r="F6" s="16" t="s">
        <v>8</v>
      </c>
      <c r="G6" s="16" t="s">
        <v>8</v>
      </c>
      <c r="H6" s="16" t="s">
        <v>8</v>
      </c>
      <c r="I6" s="16" t="s">
        <v>8</v>
      </c>
      <c r="J6" s="16" t="s">
        <v>9</v>
      </c>
      <c r="K6" s="16" t="s">
        <v>9</v>
      </c>
      <c r="L6" s="16" t="s">
        <v>9</v>
      </c>
      <c r="M6" s="16" t="s">
        <v>9</v>
      </c>
      <c r="N6" s="16" t="s">
        <v>9</v>
      </c>
      <c r="O6" s="16" t="s">
        <v>9</v>
      </c>
      <c r="P6" s="16" t="s">
        <v>9</v>
      </c>
      <c r="Q6" s="16" t="s">
        <v>9</v>
      </c>
      <c r="R6" s="16" t="s">
        <v>9</v>
      </c>
      <c r="S6" s="16" t="s">
        <v>9</v>
      </c>
      <c r="T6" s="16" t="s">
        <v>9</v>
      </c>
      <c r="U6" s="16" t="s">
        <v>9</v>
      </c>
    </row>
    <row r="7" spans="1:21" s="2" customFormat="1" x14ac:dyDescent="0.25">
      <c r="D7" s="5">
        <f>IF($D$3="","Mth -6",EOMONTH(E7,-1))</f>
        <v>42185</v>
      </c>
      <c r="E7" s="5">
        <f>IF($D$3="","Mth -5",EOMONTH(F7,-1))</f>
        <v>42216</v>
      </c>
      <c r="F7" s="5">
        <f>IF($D$3="","Mth -4",EOMONTH(G7,-1))</f>
        <v>42247</v>
      </c>
      <c r="G7" s="5">
        <f>IF($D$3="","Mth -3",EOMONTH(H7,-1))</f>
        <v>42277</v>
      </c>
      <c r="H7" s="5">
        <f>IF($D$3="","Mth -2",EOMONTH(I7,-1))</f>
        <v>42308</v>
      </c>
      <c r="I7" s="5">
        <f>IF($D$3="","Mth -1",EOMONTH(J7,-1))</f>
        <v>42338</v>
      </c>
      <c r="J7" s="5">
        <f>IF($D$3="","Mth +1",D3)</f>
        <v>42339</v>
      </c>
      <c r="K7" s="5">
        <f>IF($D$3="","Mth +2",EOMONTH(J7,1))</f>
        <v>42400</v>
      </c>
      <c r="L7" s="5">
        <f>IF($D$3="","Mth +3",EOMONTH(K7,1))</f>
        <v>42429</v>
      </c>
      <c r="M7" s="5">
        <f>IF($D$3="","Mth +4",EOMONTH(L7,1))</f>
        <v>42460</v>
      </c>
      <c r="N7" s="5">
        <f>IF($D$3="","Mth +5",EOMONTH(M7,1))</f>
        <v>42490</v>
      </c>
      <c r="O7" s="5">
        <f>IF($D$3="","Mth +6",EOMONTH(N7,1))</f>
        <v>42521</v>
      </c>
      <c r="P7" s="5">
        <f>IF($D$3="","Mth +7",EOMONTH(O7,1))</f>
        <v>42551</v>
      </c>
      <c r="Q7" s="5">
        <f>IF($D$3="","Mth +8",EOMONTH(P7,1))</f>
        <v>42582</v>
      </c>
      <c r="R7" s="5">
        <f>IF($D$3="","Mth +9",EOMONTH(Q7,1))</f>
        <v>42613</v>
      </c>
      <c r="S7" s="5">
        <f>IF($D$3="","Mth +10",EOMONTH(R7,1))</f>
        <v>42643</v>
      </c>
      <c r="T7" s="5">
        <f>IF($D$3="","Mth +11",EOMONTH(S7,1))</f>
        <v>42674</v>
      </c>
      <c r="U7" s="5">
        <f>IF($D$3="","Mth +12",EOMONTH(T7,1))</f>
        <v>42704</v>
      </c>
    </row>
    <row r="8" spans="1:21" x14ac:dyDescent="0.25"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s="1" customFormat="1" x14ac:dyDescent="0.25">
      <c r="A9" s="1" t="s">
        <v>6</v>
      </c>
      <c r="C9" s="11" t="str">
        <f>IF(D9="","&gt;&gt;&gt;&gt;&gt;&gt;","")</f>
        <v/>
      </c>
      <c r="D9" s="14">
        <v>51250</v>
      </c>
      <c r="E9" s="8">
        <f>D37</f>
        <v>30480</v>
      </c>
      <c r="F9" s="8">
        <f t="shared" ref="F9:U9" si="0">E37</f>
        <v>70754</v>
      </c>
      <c r="G9" s="8">
        <f t="shared" si="0"/>
        <v>131944</v>
      </c>
      <c r="H9" s="8">
        <f t="shared" si="0"/>
        <v>68784</v>
      </c>
      <c r="I9" s="8">
        <f t="shared" si="0"/>
        <v>19844</v>
      </c>
      <c r="J9" s="8">
        <f t="shared" si="0"/>
        <v>69169</v>
      </c>
      <c r="K9" s="8">
        <f t="shared" si="0"/>
        <v>129789</v>
      </c>
      <c r="L9" s="8">
        <f t="shared" si="0"/>
        <v>67799</v>
      </c>
      <c r="M9" s="8">
        <f t="shared" si="0"/>
        <v>134559</v>
      </c>
      <c r="N9" s="8">
        <f t="shared" si="0"/>
        <v>70729</v>
      </c>
      <c r="O9" s="8">
        <f t="shared" si="0"/>
        <v>129449</v>
      </c>
      <c r="P9" s="8">
        <f t="shared" si="0"/>
        <v>185969</v>
      </c>
      <c r="Q9" s="8">
        <f t="shared" si="0"/>
        <v>138249</v>
      </c>
      <c r="R9" s="8">
        <f t="shared" si="0"/>
        <v>75209</v>
      </c>
      <c r="S9" s="8">
        <f t="shared" si="0"/>
        <v>266239</v>
      </c>
      <c r="T9" s="8">
        <f t="shared" si="0"/>
        <v>203259</v>
      </c>
      <c r="U9" s="8">
        <f t="shared" si="0"/>
        <v>152869</v>
      </c>
    </row>
    <row r="10" spans="1:21" x14ac:dyDescent="0.25"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x14ac:dyDescent="0.25">
      <c r="A11" s="1" t="s">
        <v>3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x14ac:dyDescent="0.25">
      <c r="A12" t="s">
        <v>16</v>
      </c>
      <c r="D12" s="13"/>
      <c r="E12" s="13"/>
      <c r="F12" s="13">
        <v>120100</v>
      </c>
      <c r="G12" s="13"/>
      <c r="H12" s="13"/>
      <c r="I12" s="13">
        <v>120000</v>
      </c>
      <c r="J12" s="13"/>
      <c r="K12" s="13"/>
      <c r="L12" s="13">
        <v>120000</v>
      </c>
      <c r="M12" s="13"/>
      <c r="N12" s="13"/>
      <c r="O12" s="13">
        <v>120000</v>
      </c>
      <c r="P12" s="13"/>
      <c r="Q12" s="13"/>
      <c r="R12" s="13">
        <v>120000</v>
      </c>
      <c r="S12" s="13"/>
      <c r="T12" s="13"/>
      <c r="U12" s="13">
        <v>120000</v>
      </c>
    </row>
    <row r="13" spans="1:21" x14ac:dyDescent="0.25">
      <c r="A13" t="s">
        <v>27</v>
      </c>
      <c r="D13" s="13"/>
      <c r="E13" s="13">
        <v>110475</v>
      </c>
      <c r="F13" s="13"/>
      <c r="G13" s="13"/>
      <c r="H13" s="13"/>
      <c r="I13" s="13"/>
      <c r="J13" s="13">
        <v>110200</v>
      </c>
      <c r="K13" s="13"/>
      <c r="L13" s="13"/>
      <c r="M13" s="13"/>
      <c r="N13" s="13">
        <v>110200</v>
      </c>
      <c r="O13" s="13"/>
      <c r="P13" s="13"/>
      <c r="Q13" s="13"/>
      <c r="R13" s="13">
        <v>120000</v>
      </c>
      <c r="S13" s="13"/>
      <c r="T13" s="13"/>
      <c r="U13" s="13"/>
    </row>
    <row r="14" spans="1:21" x14ac:dyDescent="0.25">
      <c r="A14" t="s">
        <v>17</v>
      </c>
      <c r="D14" s="13">
        <v>21000</v>
      </c>
      <c r="E14" s="13">
        <v>13000</v>
      </c>
      <c r="F14" s="13">
        <v>3000</v>
      </c>
      <c r="G14" s="13">
        <v>3500</v>
      </c>
      <c r="H14" s="13">
        <v>1250</v>
      </c>
      <c r="I14" s="13">
        <v>1250</v>
      </c>
      <c r="J14" s="13">
        <v>1250</v>
      </c>
      <c r="K14" s="13">
        <v>1250</v>
      </c>
      <c r="L14" s="13">
        <v>1250</v>
      </c>
      <c r="M14" s="13">
        <v>1250</v>
      </c>
      <c r="N14" s="13">
        <v>1250</v>
      </c>
      <c r="O14" s="13">
        <v>1250</v>
      </c>
      <c r="P14" s="13">
        <v>1250</v>
      </c>
      <c r="Q14" s="13">
        <v>2100</v>
      </c>
      <c r="R14" s="13">
        <v>3000</v>
      </c>
      <c r="S14" s="13">
        <v>1300</v>
      </c>
      <c r="T14" s="13">
        <v>1300</v>
      </c>
      <c r="U14" s="13">
        <v>3000</v>
      </c>
    </row>
    <row r="15" spans="1:21" x14ac:dyDescent="0.25">
      <c r="A15" t="s">
        <v>18</v>
      </c>
      <c r="D15" s="13">
        <v>9750</v>
      </c>
      <c r="E15" s="13">
        <v>3275</v>
      </c>
      <c r="F15" s="13">
        <v>2235</v>
      </c>
      <c r="G15" s="13">
        <v>6750</v>
      </c>
      <c r="H15" s="13">
        <v>12750</v>
      </c>
      <c r="I15" s="13">
        <v>8975</v>
      </c>
      <c r="J15" s="13">
        <v>10000</v>
      </c>
      <c r="K15" s="13">
        <v>10000</v>
      </c>
      <c r="L15" s="13">
        <v>8750</v>
      </c>
      <c r="M15" s="13">
        <v>8750</v>
      </c>
      <c r="N15" s="13">
        <v>8750</v>
      </c>
      <c r="O15" s="13">
        <v>8750</v>
      </c>
      <c r="P15" s="13">
        <v>12750</v>
      </c>
      <c r="Q15" s="13">
        <v>9000</v>
      </c>
      <c r="R15" s="13">
        <v>9750</v>
      </c>
      <c r="S15" s="13">
        <v>9750</v>
      </c>
      <c r="T15" s="13">
        <v>9750</v>
      </c>
      <c r="U15" s="13">
        <v>9750</v>
      </c>
    </row>
    <row r="16" spans="1:21" x14ac:dyDescent="0.25">
      <c r="A16" t="s">
        <v>19</v>
      </c>
      <c r="D16" s="13">
        <v>1500</v>
      </c>
      <c r="E16" s="13">
        <v>1000</v>
      </c>
      <c r="F16" s="13">
        <v>1500</v>
      </c>
      <c r="G16" s="13">
        <v>1000</v>
      </c>
      <c r="H16" s="13">
        <v>1000</v>
      </c>
      <c r="I16" s="13">
        <v>1000</v>
      </c>
      <c r="J16" s="13">
        <v>1000</v>
      </c>
      <c r="K16" s="13">
        <v>1000</v>
      </c>
      <c r="L16" s="13">
        <v>1000</v>
      </c>
      <c r="M16" s="13">
        <v>1000</v>
      </c>
      <c r="N16" s="13">
        <v>1000</v>
      </c>
      <c r="O16" s="13">
        <v>1000</v>
      </c>
      <c r="P16" s="13">
        <v>1000</v>
      </c>
      <c r="Q16" s="13">
        <v>1000</v>
      </c>
      <c r="R16" s="13">
        <v>1000</v>
      </c>
      <c r="S16" s="13">
        <v>1000</v>
      </c>
      <c r="T16" s="13">
        <v>1000</v>
      </c>
      <c r="U16" s="13">
        <v>1000</v>
      </c>
    </row>
    <row r="17" spans="1:21" x14ac:dyDescent="0.25">
      <c r="A17" t="s">
        <v>20</v>
      </c>
      <c r="D17" s="13">
        <v>12000</v>
      </c>
      <c r="E17" s="13"/>
      <c r="F17" s="13">
        <v>13000</v>
      </c>
      <c r="G17" s="13"/>
      <c r="H17" s="13">
        <v>10000</v>
      </c>
      <c r="I17" s="13">
        <v>12000</v>
      </c>
      <c r="J17" s="13">
        <v>13000</v>
      </c>
      <c r="K17" s="13"/>
      <c r="L17" s="13">
        <v>10000</v>
      </c>
      <c r="M17" s="13"/>
      <c r="N17" s="13">
        <v>12000</v>
      </c>
      <c r="O17" s="13"/>
      <c r="P17" s="13">
        <v>12000</v>
      </c>
      <c r="Q17" s="13"/>
      <c r="R17" s="13">
        <v>12000</v>
      </c>
      <c r="S17" s="13"/>
      <c r="T17" s="13">
        <v>12000</v>
      </c>
      <c r="U17" s="13"/>
    </row>
    <row r="18" spans="1:21" x14ac:dyDescent="0.25">
      <c r="A18" t="s">
        <v>26</v>
      </c>
      <c r="D18" s="13">
        <v>650</v>
      </c>
      <c r="E18" s="13">
        <v>700</v>
      </c>
      <c r="F18" s="13">
        <v>630</v>
      </c>
      <c r="G18" s="13">
        <v>800</v>
      </c>
      <c r="H18" s="13">
        <v>850</v>
      </c>
      <c r="I18" s="13">
        <v>850</v>
      </c>
      <c r="J18" s="13">
        <v>850</v>
      </c>
      <c r="K18" s="13">
        <v>850</v>
      </c>
      <c r="L18" s="13">
        <v>850</v>
      </c>
      <c r="M18" s="13">
        <v>850</v>
      </c>
      <c r="N18" s="13">
        <v>850</v>
      </c>
      <c r="O18" s="13">
        <v>850</v>
      </c>
      <c r="P18" s="13">
        <v>850</v>
      </c>
      <c r="Q18" s="13">
        <v>850</v>
      </c>
      <c r="R18" s="13">
        <v>850</v>
      </c>
      <c r="S18" s="13">
        <v>850</v>
      </c>
      <c r="T18" s="13">
        <v>850</v>
      </c>
      <c r="U18" s="13">
        <v>850</v>
      </c>
    </row>
    <row r="19" spans="1:21" x14ac:dyDescent="0.25"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x14ac:dyDescent="0.25"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x14ac:dyDescent="0.25"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s="1" customFormat="1" x14ac:dyDescent="0.25">
      <c r="A22" s="1" t="s">
        <v>2</v>
      </c>
      <c r="D22" s="8">
        <f>SUM(D12:D21)</f>
        <v>44900</v>
      </c>
      <c r="E22" s="8">
        <f t="shared" ref="E22:U22" si="1">SUM(E12:E21)</f>
        <v>128450</v>
      </c>
      <c r="F22" s="8">
        <f t="shared" si="1"/>
        <v>140465</v>
      </c>
      <c r="G22" s="8">
        <f t="shared" si="1"/>
        <v>12050</v>
      </c>
      <c r="H22" s="8">
        <f t="shared" si="1"/>
        <v>25850</v>
      </c>
      <c r="I22" s="8">
        <f t="shared" si="1"/>
        <v>144075</v>
      </c>
      <c r="J22" s="8">
        <f t="shared" si="1"/>
        <v>136300</v>
      </c>
      <c r="K22" s="8">
        <f t="shared" si="1"/>
        <v>13100</v>
      </c>
      <c r="L22" s="8">
        <f t="shared" si="1"/>
        <v>141850</v>
      </c>
      <c r="M22" s="8">
        <f t="shared" si="1"/>
        <v>11850</v>
      </c>
      <c r="N22" s="8">
        <f t="shared" si="1"/>
        <v>134050</v>
      </c>
      <c r="O22" s="8">
        <f t="shared" si="1"/>
        <v>131850</v>
      </c>
      <c r="P22" s="8">
        <f t="shared" si="1"/>
        <v>27850</v>
      </c>
      <c r="Q22" s="8">
        <f t="shared" si="1"/>
        <v>12950</v>
      </c>
      <c r="R22" s="8">
        <f t="shared" si="1"/>
        <v>266600</v>
      </c>
      <c r="S22" s="8">
        <f t="shared" si="1"/>
        <v>12900</v>
      </c>
      <c r="T22" s="8">
        <f t="shared" si="1"/>
        <v>24900</v>
      </c>
      <c r="U22" s="8">
        <f t="shared" si="1"/>
        <v>134600</v>
      </c>
    </row>
    <row r="23" spans="1:21" x14ac:dyDescent="0.25"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x14ac:dyDescent="0.25">
      <c r="A24" s="1" t="s">
        <v>4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x14ac:dyDescent="0.25">
      <c r="A25" t="s">
        <v>21</v>
      </c>
      <c r="D25" s="13">
        <v>36680</v>
      </c>
      <c r="E25" s="13">
        <v>36680</v>
      </c>
      <c r="F25" s="13">
        <v>36680</v>
      </c>
      <c r="G25" s="13">
        <v>36680</v>
      </c>
      <c r="H25" s="13">
        <v>36680</v>
      </c>
      <c r="I25" s="13">
        <v>48000</v>
      </c>
      <c r="J25" s="13">
        <v>36680</v>
      </c>
      <c r="K25" s="13">
        <v>36680</v>
      </c>
      <c r="L25" s="13">
        <v>36680</v>
      </c>
      <c r="M25" s="13">
        <v>36680</v>
      </c>
      <c r="N25" s="13">
        <v>36880</v>
      </c>
      <c r="O25" s="13">
        <v>36880</v>
      </c>
      <c r="P25" s="13">
        <v>36880</v>
      </c>
      <c r="Q25" s="13">
        <v>36880</v>
      </c>
      <c r="R25" s="13">
        <v>36880</v>
      </c>
      <c r="S25" s="13">
        <v>36880</v>
      </c>
      <c r="T25" s="13">
        <v>36880</v>
      </c>
      <c r="U25" s="13">
        <v>36880</v>
      </c>
    </row>
    <row r="26" spans="1:21" x14ac:dyDescent="0.25">
      <c r="A26" t="s">
        <v>22</v>
      </c>
      <c r="D26" s="13">
        <v>8600</v>
      </c>
      <c r="E26" s="13">
        <v>11760</v>
      </c>
      <c r="F26" s="13">
        <v>11030</v>
      </c>
      <c r="G26" s="13">
        <v>11030</v>
      </c>
      <c r="H26" s="13">
        <v>11200</v>
      </c>
      <c r="I26" s="13">
        <v>11800</v>
      </c>
      <c r="J26" s="13">
        <v>11500</v>
      </c>
      <c r="K26" s="13">
        <v>11500</v>
      </c>
      <c r="L26" s="13">
        <v>11500</v>
      </c>
      <c r="M26" s="13">
        <v>11500</v>
      </c>
      <c r="N26" s="13">
        <v>11500</v>
      </c>
      <c r="O26" s="13">
        <v>11500</v>
      </c>
      <c r="P26" s="13">
        <v>11500</v>
      </c>
      <c r="Q26" s="13">
        <v>11500</v>
      </c>
      <c r="R26" s="13">
        <v>11500</v>
      </c>
      <c r="S26" s="13">
        <v>11500</v>
      </c>
      <c r="T26" s="13">
        <v>11500</v>
      </c>
      <c r="U26" s="13">
        <v>11500</v>
      </c>
    </row>
    <row r="27" spans="1:21" x14ac:dyDescent="0.25">
      <c r="A27" t="s">
        <v>23</v>
      </c>
      <c r="D27" s="13">
        <v>440</v>
      </c>
      <c r="E27" s="13">
        <v>860</v>
      </c>
      <c r="F27" s="13">
        <v>440</v>
      </c>
      <c r="G27" s="13">
        <v>750</v>
      </c>
      <c r="H27" s="13">
        <v>160</v>
      </c>
      <c r="I27" s="13">
        <v>8200</v>
      </c>
      <c r="J27" s="13">
        <v>750</v>
      </c>
      <c r="K27" s="13">
        <v>160</v>
      </c>
      <c r="L27" s="13">
        <v>160</v>
      </c>
      <c r="M27" s="13">
        <v>750</v>
      </c>
      <c r="N27" s="13">
        <v>200</v>
      </c>
      <c r="O27" s="13">
        <v>200</v>
      </c>
      <c r="P27" s="13">
        <v>440</v>
      </c>
      <c r="Q27" s="13">
        <v>860</v>
      </c>
      <c r="R27" s="13">
        <v>440</v>
      </c>
      <c r="S27" s="13">
        <v>750</v>
      </c>
      <c r="T27" s="13">
        <v>160</v>
      </c>
      <c r="U27" s="13">
        <v>7500</v>
      </c>
    </row>
    <row r="28" spans="1:21" x14ac:dyDescent="0.25">
      <c r="A28" t="s">
        <v>24</v>
      </c>
      <c r="D28" s="13">
        <v>19950</v>
      </c>
      <c r="E28" s="13">
        <v>38876</v>
      </c>
      <c r="F28" s="13">
        <v>31125</v>
      </c>
      <c r="G28" s="13">
        <v>26750</v>
      </c>
      <c r="H28" s="13">
        <v>26750</v>
      </c>
      <c r="I28" s="13">
        <v>26750</v>
      </c>
      <c r="J28" s="13">
        <v>26750</v>
      </c>
      <c r="K28" s="13">
        <v>26750</v>
      </c>
      <c r="L28" s="13">
        <v>26750</v>
      </c>
      <c r="M28" s="13">
        <v>26750</v>
      </c>
      <c r="N28" s="13">
        <v>26750</v>
      </c>
      <c r="O28" s="13">
        <v>26750</v>
      </c>
      <c r="P28" s="13">
        <v>26750</v>
      </c>
      <c r="Q28" s="13">
        <v>26750</v>
      </c>
      <c r="R28" s="13">
        <v>26750</v>
      </c>
      <c r="S28" s="13">
        <v>26750</v>
      </c>
      <c r="T28" s="13">
        <v>26750</v>
      </c>
      <c r="U28" s="13">
        <v>26750</v>
      </c>
    </row>
    <row r="29" spans="1:21" x14ac:dyDescent="0.25">
      <c r="A29" t="s">
        <v>25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x14ac:dyDescent="0.25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x14ac:dyDescent="0.25"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x14ac:dyDescent="0.25"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x14ac:dyDescent="0.25"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x14ac:dyDescent="0.25"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x14ac:dyDescent="0.25">
      <c r="A35" s="1" t="s">
        <v>5</v>
      </c>
      <c r="D35" s="8">
        <f>SUM(D25:D34)</f>
        <v>65670</v>
      </c>
      <c r="E35" s="8">
        <f t="shared" ref="E35" si="2">SUM(E25:E34)</f>
        <v>88176</v>
      </c>
      <c r="F35" s="8">
        <f t="shared" ref="F35" si="3">SUM(F25:F34)</f>
        <v>79275</v>
      </c>
      <c r="G35" s="8">
        <f t="shared" ref="G35" si="4">SUM(G25:G34)</f>
        <v>75210</v>
      </c>
      <c r="H35" s="8">
        <f t="shared" ref="H35" si="5">SUM(H25:H34)</f>
        <v>74790</v>
      </c>
      <c r="I35" s="8">
        <f t="shared" ref="I35" si="6">SUM(I25:I34)</f>
        <v>94750</v>
      </c>
      <c r="J35" s="8">
        <f t="shared" ref="J35" si="7">SUM(J25:J34)</f>
        <v>75680</v>
      </c>
      <c r="K35" s="8">
        <f t="shared" ref="K35" si="8">SUM(K25:K34)</f>
        <v>75090</v>
      </c>
      <c r="L35" s="8">
        <f t="shared" ref="L35" si="9">SUM(L25:L34)</f>
        <v>75090</v>
      </c>
      <c r="M35" s="8">
        <f t="shared" ref="M35" si="10">SUM(M25:M34)</f>
        <v>75680</v>
      </c>
      <c r="N35" s="8">
        <f t="shared" ref="N35" si="11">SUM(N25:N34)</f>
        <v>75330</v>
      </c>
      <c r="O35" s="8">
        <f t="shared" ref="O35" si="12">SUM(O25:O34)</f>
        <v>75330</v>
      </c>
      <c r="P35" s="8">
        <f t="shared" ref="P35" si="13">SUM(P25:P34)</f>
        <v>75570</v>
      </c>
      <c r="Q35" s="8">
        <f t="shared" ref="Q35" si="14">SUM(Q25:Q34)</f>
        <v>75990</v>
      </c>
      <c r="R35" s="8">
        <f t="shared" ref="R35" si="15">SUM(R25:R34)</f>
        <v>75570</v>
      </c>
      <c r="S35" s="8">
        <f t="shared" ref="S35" si="16">SUM(S25:S34)</f>
        <v>75880</v>
      </c>
      <c r="T35" s="8">
        <f t="shared" ref="T35" si="17">SUM(T25:T34)</f>
        <v>75290</v>
      </c>
      <c r="U35" s="8">
        <f t="shared" ref="U35" si="18">SUM(U25:U34)</f>
        <v>82630</v>
      </c>
    </row>
    <row r="36" spans="1:21" x14ac:dyDescent="0.25"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s="1" customFormat="1" x14ac:dyDescent="0.25">
      <c r="A37" s="1" t="s">
        <v>7</v>
      </c>
      <c r="D37" s="8">
        <f>D9+D22-D35</f>
        <v>30480</v>
      </c>
      <c r="E37" s="8">
        <f t="shared" ref="E37:U37" si="19">E9+E22-E35</f>
        <v>70754</v>
      </c>
      <c r="F37" s="8">
        <f t="shared" si="19"/>
        <v>131944</v>
      </c>
      <c r="G37" s="8">
        <f t="shared" si="19"/>
        <v>68784</v>
      </c>
      <c r="H37" s="8">
        <f t="shared" si="19"/>
        <v>19844</v>
      </c>
      <c r="I37" s="8">
        <f t="shared" si="19"/>
        <v>69169</v>
      </c>
      <c r="J37" s="8">
        <f t="shared" si="19"/>
        <v>129789</v>
      </c>
      <c r="K37" s="8">
        <f t="shared" si="19"/>
        <v>67799</v>
      </c>
      <c r="L37" s="8">
        <f t="shared" si="19"/>
        <v>134559</v>
      </c>
      <c r="M37" s="8">
        <f t="shared" si="19"/>
        <v>70729</v>
      </c>
      <c r="N37" s="8">
        <f t="shared" si="19"/>
        <v>129449</v>
      </c>
      <c r="O37" s="8">
        <f t="shared" si="19"/>
        <v>185969</v>
      </c>
      <c r="P37" s="8">
        <f t="shared" si="19"/>
        <v>138249</v>
      </c>
      <c r="Q37" s="8">
        <f t="shared" si="19"/>
        <v>75209</v>
      </c>
      <c r="R37" s="8">
        <f t="shared" si="19"/>
        <v>266239</v>
      </c>
      <c r="S37" s="8">
        <f t="shared" si="19"/>
        <v>203259</v>
      </c>
      <c r="T37" s="8">
        <f t="shared" si="19"/>
        <v>152869</v>
      </c>
      <c r="U37" s="8">
        <f t="shared" si="19"/>
        <v>204839</v>
      </c>
    </row>
    <row r="38" spans="1:21" x14ac:dyDescent="0.25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40" spans="1:21" x14ac:dyDescent="0.25">
      <c r="A40" s="1" t="s">
        <v>10</v>
      </c>
    </row>
    <row r="41" spans="1:21" x14ac:dyDescent="0.25">
      <c r="A41" t="s">
        <v>11</v>
      </c>
    </row>
    <row r="42" spans="1:21" x14ac:dyDescent="0.25">
      <c r="A42" t="s">
        <v>12</v>
      </c>
    </row>
    <row r="43" spans="1:21" x14ac:dyDescent="0.25">
      <c r="A43" t="s">
        <v>32</v>
      </c>
    </row>
    <row r="44" spans="1:21" x14ac:dyDescent="0.25">
      <c r="A44" t="s">
        <v>13</v>
      </c>
    </row>
    <row r="45" spans="1:21" x14ac:dyDescent="0.25">
      <c r="A45" t="s">
        <v>14</v>
      </c>
    </row>
    <row r="46" spans="1:21" x14ac:dyDescent="0.25">
      <c r="A46" t="s">
        <v>15</v>
      </c>
    </row>
    <row r="48" spans="1:21" x14ac:dyDescent="0.25">
      <c r="A48" s="1" t="s">
        <v>30</v>
      </c>
      <c r="B48" s="1"/>
      <c r="C48" s="1"/>
      <c r="D48" s="1"/>
      <c r="E48" s="1"/>
      <c r="F48" s="1"/>
      <c r="G48" s="1"/>
    </row>
    <row r="49" spans="1:7" x14ac:dyDescent="0.25">
      <c r="A49" s="1" t="s">
        <v>31</v>
      </c>
      <c r="B49" s="1"/>
      <c r="C49" s="1"/>
      <c r="D49" s="1"/>
      <c r="E49" s="1"/>
      <c r="F49" s="1"/>
      <c r="G49" s="1"/>
    </row>
    <row r="50" spans="1:7" x14ac:dyDescent="0.25">
      <c r="A50" s="1" t="s">
        <v>28</v>
      </c>
      <c r="B50" s="1"/>
      <c r="C50" s="1"/>
      <c r="D50" s="1"/>
      <c r="E50" s="1"/>
      <c r="F50" s="1"/>
      <c r="G50" s="1"/>
    </row>
    <row r="51" spans="1:7" x14ac:dyDescent="0.25">
      <c r="A51" s="1" t="s">
        <v>29</v>
      </c>
      <c r="B51" s="1"/>
      <c r="C51" s="1"/>
      <c r="D51" s="1"/>
      <c r="E51" s="1"/>
      <c r="F51" s="1"/>
      <c r="G51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Hubbard</dc:creator>
  <cp:lastModifiedBy>Kelly Hafeez</cp:lastModifiedBy>
  <dcterms:created xsi:type="dcterms:W3CDTF">2015-09-18T14:17:02Z</dcterms:created>
  <dcterms:modified xsi:type="dcterms:W3CDTF">2025-05-06T14:27:05Z</dcterms:modified>
</cp:coreProperties>
</file>